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0376" windowHeight="11760" tabRatio="820" activeTab="1"/>
  </bookViews>
  <sheets>
    <sheet name="Ceny" sheetId="1" r:id="rId1"/>
    <sheet name="Wilkowice" sheetId="14" r:id="rId2"/>
  </sheets>
  <definedNames>
    <definedName name="_xlnm.Print_Area" localSheetId="1">Wilkowice!$A$1:$G$28</definedName>
  </definedNames>
  <calcPr calcId="145621"/>
</workbook>
</file>

<file path=xl/calcChain.xml><?xml version="1.0" encoding="utf-8"?>
<calcChain xmlns="http://schemas.openxmlformats.org/spreadsheetml/2006/main">
  <c r="G15" i="14" l="1"/>
  <c r="G5" i="14" l="1"/>
  <c r="G9" i="14"/>
  <c r="G24" i="14"/>
  <c r="E6" i="14"/>
  <c r="E10" i="14" s="1"/>
  <c r="E19" i="14"/>
  <c r="G19" i="14" s="1"/>
  <c r="E22" i="14"/>
  <c r="G22" i="14" s="1"/>
  <c r="E12" i="14"/>
  <c r="G12" i="14" s="1"/>
  <c r="G6" i="14" l="1"/>
  <c r="G11" i="14"/>
  <c r="G10" i="14"/>
  <c r="H8" i="1"/>
  <c r="E23" i="14"/>
  <c r="G23" i="14" s="1"/>
  <c r="E21" i="14"/>
  <c r="G21" i="14" s="1"/>
  <c r="E7" i="14"/>
  <c r="G7" i="14" s="1"/>
  <c r="E16" i="14"/>
  <c r="G16" i="14" s="1"/>
  <c r="E8" i="14" l="1"/>
  <c r="G8" i="14" s="1"/>
  <c r="G13" i="14" s="1"/>
  <c r="E33" i="1"/>
  <c r="E7" i="1"/>
  <c r="E20" i="14"/>
  <c r="G20" i="14" s="1"/>
  <c r="E18" i="14"/>
  <c r="G18" i="14" s="1"/>
  <c r="E17" i="14"/>
  <c r="G17" i="14" s="1"/>
  <c r="E34" i="1"/>
  <c r="E35" i="1" s="1"/>
  <c r="G25" i="14" l="1"/>
  <c r="E25" i="1"/>
  <c r="G26" i="14" l="1"/>
  <c r="G28" i="14" s="1"/>
  <c r="G27" i="14" l="1"/>
</calcChain>
</file>

<file path=xl/sharedStrings.xml><?xml version="1.0" encoding="utf-8"?>
<sst xmlns="http://schemas.openxmlformats.org/spreadsheetml/2006/main" count="144" uniqueCount="98">
  <si>
    <t>Frezowanie</t>
  </si>
  <si>
    <t>Warstwa ścieralna 5 cm</t>
  </si>
  <si>
    <t>Podbudowa zasadnicza z kruszywa 20 cm</t>
  </si>
  <si>
    <t>Warstwa odcinająca z piasku 10 cm</t>
  </si>
  <si>
    <t>Rozbiórka istniejącej nawierzchni</t>
  </si>
  <si>
    <t>Profilowanie i zagęszczanie podłoża</t>
  </si>
  <si>
    <t>Siatka przeciwspękaniowa</t>
  </si>
  <si>
    <t>oczyszczenie nawierzchni</t>
  </si>
  <si>
    <t>skropienie nawierzchni</t>
  </si>
  <si>
    <t>ścinanie i uzupełnianie poboczy</t>
  </si>
  <si>
    <t>Korytowanie na 20 cm</t>
  </si>
  <si>
    <t>Regulacja wysokościowa studni</t>
  </si>
  <si>
    <t>m2</t>
  </si>
  <si>
    <t>mb</t>
  </si>
  <si>
    <t>szt.</t>
  </si>
  <si>
    <t>Rozbiórka krawężnika wraz z ławą</t>
  </si>
  <si>
    <t>cena netto</t>
  </si>
  <si>
    <t xml:space="preserve">Pozycja </t>
  </si>
  <si>
    <t>jednostka</t>
  </si>
  <si>
    <t>Remont stożków nasypowych przy obiekcie mostowym</t>
  </si>
  <si>
    <t>Remont gzymsów na obiekcie mostowym</t>
  </si>
  <si>
    <t>Uzupełnienie masą przestrzeni pomiędzy krawężnikiem a masą - Chodecz</t>
  </si>
  <si>
    <t>Lp.</t>
  </si>
  <si>
    <t>Podstawa</t>
  </si>
  <si>
    <t>Opis</t>
  </si>
  <si>
    <t>Jedn.obm.</t>
  </si>
  <si>
    <t>Ilość</t>
  </si>
  <si>
    <t>Cena jedn.</t>
  </si>
  <si>
    <t>Wartość</t>
  </si>
  <si>
    <t>1 d.1</t>
  </si>
  <si>
    <t>2 d.1</t>
  </si>
  <si>
    <t>3 d.1</t>
  </si>
  <si>
    <t>4 d.1</t>
  </si>
  <si>
    <t>m3</t>
  </si>
  <si>
    <t>KNNR 6 0106-02</t>
  </si>
  <si>
    <t>KNNR 6 0113-02</t>
  </si>
  <si>
    <t>KNNR 6 1005-07</t>
  </si>
  <si>
    <t>Skropienie asfaltem nawierzchni drogowych</t>
  </si>
  <si>
    <t>KNNR 6 1005-06</t>
  </si>
  <si>
    <t>Oczyszczenie mechaniczne nawierzchni drogowych bitumicznych</t>
  </si>
  <si>
    <t>KNNR 6 1301-05 analogia</t>
  </si>
  <si>
    <t>KNNR 6 0101-01</t>
  </si>
  <si>
    <t>WARTOŚĆ NETTO:</t>
  </si>
  <si>
    <t>VAT 23%:</t>
  </si>
  <si>
    <t>WARTOŚĆ BRUTTO:</t>
  </si>
  <si>
    <t>5 d.1</t>
  </si>
  <si>
    <t>6 d.1</t>
  </si>
  <si>
    <t>Warstwa wiążąca/profilowa 4 cm</t>
  </si>
  <si>
    <t>t</t>
  </si>
  <si>
    <t>zł za t</t>
  </si>
  <si>
    <t>7 d.1</t>
  </si>
  <si>
    <t>Tona kruszywa łamanego</t>
  </si>
  <si>
    <t>KNR AT-03 0203-01</t>
  </si>
  <si>
    <t>Oczyszczenie i malowanie barier mostowych</t>
  </si>
  <si>
    <t>KNR AT-03 0102-04</t>
  </si>
  <si>
    <t>Krawężnik betonowy</t>
  </si>
  <si>
    <t>ława pod krawężnik</t>
  </si>
  <si>
    <t>regulacja wysokościowa zjazdów</t>
  </si>
  <si>
    <t>Ścinanie i uzupełnianie poboczy wraz z wywozem nadmiaru urobku poza teren budowy</t>
  </si>
  <si>
    <t>łańcuchy</t>
  </si>
  <si>
    <t>KNR AT-03 0102-04 analogia</t>
  </si>
  <si>
    <t>Warstwa wiążąca/profilowa 3 cm</t>
  </si>
  <si>
    <t>Koryto na 45 cm</t>
  </si>
  <si>
    <t>Roboty w zakresie nawierzchni jezdni</t>
  </si>
  <si>
    <t>Frezowanie nawierzchni na zerokości 2,0m w osi w celu nadania prawidłowego spadku poprzecznego</t>
  </si>
  <si>
    <t>KNNR 6 0308-02</t>
  </si>
  <si>
    <t>KNNR 6 0309-01</t>
  </si>
  <si>
    <t>Nawierzchnie z mieszanek mineralno-bitumicznych asfaltowych AC11S o grub. 4 cm</t>
  </si>
  <si>
    <t>Razem Roboty w zakresie nawierzchni jezdni:</t>
  </si>
  <si>
    <t>9 d.2</t>
  </si>
  <si>
    <t>10 d.2</t>
  </si>
  <si>
    <t>11 d.2</t>
  </si>
  <si>
    <t>12 d.2</t>
  </si>
  <si>
    <t>Wykonanie wcinki w istniejącą nawierzchnię</t>
  </si>
  <si>
    <t>KNR 2-01 0119-03</t>
  </si>
  <si>
    <t>Roboty pomiarowe przy liniowych robotach ziemnych - trasa drogi w terenie równinnym</t>
  </si>
  <si>
    <t>km</t>
  </si>
  <si>
    <t>Koryta wykonywane mechanicznie na gł. 30 cm w gruncie kat. II-VI na całej powierzchni zjazdów wraz z wywiezieniem urobku poza teren budowy</t>
  </si>
  <si>
    <t>Koryta wykonywane mechanicznie na gł. 45 cm w gruncie kat. II-VI na całej szerokości skrzyżowań i poszerzenia wraz z wywiezieniem urobku poza teren budowy</t>
  </si>
  <si>
    <t>Koryto na 30 cm</t>
  </si>
  <si>
    <t>Roboty pomiarowe przy liniowych robotach ziemnych - inwentaryzacja powykonawcza</t>
  </si>
  <si>
    <t>Roboty przygotowawcze i poszerzenie jezdni</t>
  </si>
  <si>
    <t>Razem Roboty przygotowawcze i poszerzenie jezdni:</t>
  </si>
  <si>
    <t>Przebudowa drogi powiatowej nr 2921C Śmiłowice - Wilkowiczki                                 w m. Wilkowiczki, długość 0,995 km</t>
  </si>
  <si>
    <t>Warstwa odcinająca z piasku grub. 10 cm</t>
  </si>
  <si>
    <t xml:space="preserve">Warstwa profilowa z mieszanek mineralno-bitumicznych asfaltowych AC16W śr. 100 kg/m2 (śr. 4 cm) </t>
  </si>
  <si>
    <t>Dolna warstwa podbudowy zasadniczej z kruszywa łamanego stabilizowanego mechanicznie 0/31,5 grub 20 cm na konstrukcji zjazdów</t>
  </si>
  <si>
    <t>Dolna warstwa podbudowy zasadniczej z kruszywa łamanego stabilizowanego mechanicznie 0/31,5 grub 25 cm na konstrukcji poszerzenia i skrzyżowań</t>
  </si>
  <si>
    <t>8 d.1</t>
  </si>
  <si>
    <t>13 d.2</t>
  </si>
  <si>
    <t>14 d.2</t>
  </si>
  <si>
    <t>15 d.2</t>
  </si>
  <si>
    <t>16 d.2</t>
  </si>
  <si>
    <t>17 d.2</t>
  </si>
  <si>
    <t>KOSZTORYS OFERTOWY</t>
  </si>
  <si>
    <t>Górna warstwa podbudowy zasadniczej z kruszywa łamanego stabilizowanego mechanicznie 0/31,5 grub 10 cm na konstrukcji poszerzenia i skrzyżowań</t>
  </si>
  <si>
    <t>18 d.2</t>
  </si>
  <si>
    <t>Uzupelnienie i dogęszczenie górnej wastwy podbudowy  z kruszywa łamanego stabilizowanego mechanicznie 0/31,5 na konstrukcji poszerzenia i skrzyżowań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</si>
</sst>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4" fontId="1" fillId="0" borderId="2" xfId="1" applyFont="1" applyBorder="1" applyAlignment="1">
      <alignment horizontal="center" vertical="center" wrapText="1"/>
    </xf>
    <xf numFmtId="44" fontId="1" fillId="0" borderId="3" xfId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2" fontId="0" fillId="0" borderId="5" xfId="0" applyNumberFormat="1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 wrapText="1"/>
    </xf>
    <xf numFmtId="44" fontId="0" fillId="0" borderId="6" xfId="1" applyFont="1" applyBorder="1" applyAlignment="1">
      <alignment horizontal="center" vertical="center" wrapText="1"/>
    </xf>
    <xf numFmtId="44" fontId="1" fillId="0" borderId="6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4" fontId="1" fillId="0" borderId="8" xfId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44" fontId="0" fillId="0" borderId="0" xfId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4" fontId="5" fillId="3" borderId="5" xfId="1" applyFont="1" applyFill="1" applyBorder="1" applyAlignment="1">
      <alignment horizontal="center" vertical="center" wrapText="1"/>
    </xf>
    <xf numFmtId="44" fontId="5" fillId="3" borderId="6" xfId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2" fontId="0" fillId="0" borderId="0" xfId="0" applyNumberFormat="1"/>
    <xf numFmtId="44" fontId="0" fillId="0" borderId="0" xfId="0" applyNumberFormat="1"/>
    <xf numFmtId="44" fontId="1" fillId="2" borderId="6" xfId="1" applyFont="1" applyFill="1" applyBorder="1" applyAlignment="1">
      <alignment horizontal="center" vertical="center" wrapText="1"/>
    </xf>
    <xf numFmtId="44" fontId="1" fillId="2" borderId="8" xfId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vertical="center" wrapText="1"/>
    </xf>
    <xf numFmtId="2" fontId="0" fillId="0" borderId="5" xfId="0" applyNumberFormat="1" applyFont="1" applyFill="1" applyBorder="1" applyAlignment="1">
      <alignment horizontal="center" vertical="center" wrapText="1"/>
    </xf>
    <xf numFmtId="44" fontId="0" fillId="0" borderId="5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5" fillId="0" borderId="0" xfId="0" applyFont="1"/>
    <xf numFmtId="0" fontId="1" fillId="2" borderId="7" xfId="0" applyFont="1" applyFill="1" applyBorder="1" applyAlignment="1">
      <alignment horizontal="right" vertical="center" wrapText="1"/>
    </xf>
    <xf numFmtId="44" fontId="0" fillId="0" borderId="0" xfId="0" applyNumberFormat="1" applyAlignment="1">
      <alignment horizontal="right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12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20" xfId="0" applyNumberFormat="1" applyFont="1" applyBorder="1" applyAlignment="1">
      <alignment horizontal="right" vertical="center" wrapText="1"/>
    </xf>
    <xf numFmtId="2" fontId="1" fillId="0" borderId="21" xfId="0" applyNumberFormat="1" applyFont="1" applyBorder="1" applyAlignment="1">
      <alignment horizontal="righ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1" fillId="2" borderId="19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H35"/>
  <sheetViews>
    <sheetView workbookViewId="0">
      <selection activeCell="E9" sqref="E9"/>
    </sheetView>
  </sheetViews>
  <sheetFormatPr defaultRowHeight="14.4" x14ac:dyDescent="0.3"/>
  <cols>
    <col min="3" max="3" width="37.6640625" customWidth="1"/>
    <col min="5" max="5" width="10.33203125" customWidth="1"/>
  </cols>
  <sheetData>
    <row r="5" spans="3:8" x14ac:dyDescent="0.3">
      <c r="C5" s="2" t="s">
        <v>17</v>
      </c>
      <c r="D5" s="2" t="s">
        <v>18</v>
      </c>
      <c r="E5" s="2" t="s">
        <v>16</v>
      </c>
    </row>
    <row r="6" spans="3:8" x14ac:dyDescent="0.3">
      <c r="C6" t="s">
        <v>0</v>
      </c>
      <c r="D6" s="3" t="s">
        <v>12</v>
      </c>
      <c r="E6">
        <v>5.9</v>
      </c>
    </row>
    <row r="7" spans="3:8" x14ac:dyDescent="0.3">
      <c r="C7" t="s">
        <v>1</v>
      </c>
      <c r="D7" s="3" t="s">
        <v>12</v>
      </c>
      <c r="E7">
        <f>E8*5/4</f>
        <v>20.125</v>
      </c>
    </row>
    <row r="8" spans="3:8" x14ac:dyDescent="0.3">
      <c r="C8" t="s">
        <v>47</v>
      </c>
      <c r="D8" s="3" t="s">
        <v>12</v>
      </c>
      <c r="E8">
        <v>16.100000000000001</v>
      </c>
      <c r="F8">
        <v>213.3</v>
      </c>
      <c r="G8" t="s">
        <v>49</v>
      </c>
      <c r="H8">
        <f>E8/4</f>
        <v>4.0250000000000004</v>
      </c>
    </row>
    <row r="9" spans="3:8" x14ac:dyDescent="0.3">
      <c r="C9" t="s">
        <v>2</v>
      </c>
      <c r="D9" s="3" t="s">
        <v>12</v>
      </c>
      <c r="E9" s="40">
        <v>21.5</v>
      </c>
    </row>
    <row r="10" spans="3:8" x14ac:dyDescent="0.3">
      <c r="C10" t="s">
        <v>3</v>
      </c>
      <c r="D10" s="3" t="s">
        <v>12</v>
      </c>
      <c r="E10">
        <v>5.67</v>
      </c>
    </row>
    <row r="11" spans="3:8" x14ac:dyDescent="0.3">
      <c r="C11" t="s">
        <v>4</v>
      </c>
      <c r="D11" s="3" t="s">
        <v>12</v>
      </c>
      <c r="E11">
        <v>2.38</v>
      </c>
    </row>
    <row r="12" spans="3:8" x14ac:dyDescent="0.3">
      <c r="C12" t="s">
        <v>5</v>
      </c>
      <c r="D12" s="3" t="s">
        <v>12</v>
      </c>
      <c r="E12">
        <v>1.77</v>
      </c>
    </row>
    <row r="13" spans="3:8" x14ac:dyDescent="0.3">
      <c r="C13" t="s">
        <v>6</v>
      </c>
      <c r="D13" s="3" t="s">
        <v>13</v>
      </c>
      <c r="E13">
        <v>7</v>
      </c>
    </row>
    <row r="14" spans="3:8" x14ac:dyDescent="0.3">
      <c r="C14" t="s">
        <v>7</v>
      </c>
      <c r="D14" s="3" t="s">
        <v>12</v>
      </c>
      <c r="E14">
        <v>0.43</v>
      </c>
    </row>
    <row r="15" spans="3:8" x14ac:dyDescent="0.3">
      <c r="C15" t="s">
        <v>8</v>
      </c>
      <c r="D15" s="3" t="s">
        <v>12</v>
      </c>
      <c r="E15">
        <v>2.31</v>
      </c>
    </row>
    <row r="16" spans="3:8" x14ac:dyDescent="0.3">
      <c r="C16" t="s">
        <v>9</v>
      </c>
      <c r="D16" s="3" t="s">
        <v>12</v>
      </c>
      <c r="E16">
        <v>1.23</v>
      </c>
    </row>
    <row r="17" spans="3:5" x14ac:dyDescent="0.3">
      <c r="C17" t="s">
        <v>10</v>
      </c>
      <c r="D17" s="3" t="s">
        <v>12</v>
      </c>
      <c r="E17">
        <v>2</v>
      </c>
    </row>
    <row r="18" spans="3:5" x14ac:dyDescent="0.3">
      <c r="C18" t="s">
        <v>11</v>
      </c>
      <c r="D18" s="3" t="s">
        <v>14</v>
      </c>
      <c r="E18">
        <v>156</v>
      </c>
    </row>
    <row r="19" spans="3:5" x14ac:dyDescent="0.3">
      <c r="C19" t="s">
        <v>15</v>
      </c>
      <c r="D19" s="3" t="s">
        <v>13</v>
      </c>
      <c r="E19">
        <v>11.95</v>
      </c>
    </row>
    <row r="20" spans="3:5" x14ac:dyDescent="0.3">
      <c r="C20" s="1"/>
      <c r="D20" s="3"/>
    </row>
    <row r="21" spans="3:5" ht="28.8" x14ac:dyDescent="0.3">
      <c r="C21" s="4" t="s">
        <v>19</v>
      </c>
      <c r="D21" s="3" t="s">
        <v>14</v>
      </c>
      <c r="E21">
        <v>300</v>
      </c>
    </row>
    <row r="22" spans="3:5" x14ac:dyDescent="0.3">
      <c r="C22" t="s">
        <v>53</v>
      </c>
      <c r="D22" s="3" t="s">
        <v>13</v>
      </c>
      <c r="E22">
        <v>120</v>
      </c>
    </row>
    <row r="23" spans="3:5" x14ac:dyDescent="0.3">
      <c r="C23" t="s">
        <v>55</v>
      </c>
      <c r="D23" s="3" t="s">
        <v>13</v>
      </c>
      <c r="E23">
        <v>30.43</v>
      </c>
    </row>
    <row r="24" spans="3:5" x14ac:dyDescent="0.3">
      <c r="C24" t="s">
        <v>20</v>
      </c>
      <c r="D24" s="3" t="s">
        <v>13</v>
      </c>
      <c r="E24">
        <v>120</v>
      </c>
    </row>
    <row r="25" spans="3:5" ht="28.8" x14ac:dyDescent="0.3">
      <c r="C25" s="5" t="s">
        <v>21</v>
      </c>
      <c r="D25" s="3" t="s">
        <v>12</v>
      </c>
      <c r="E25">
        <f>E9</f>
        <v>21.5</v>
      </c>
    </row>
    <row r="26" spans="3:5" x14ac:dyDescent="0.3">
      <c r="C26" t="s">
        <v>51</v>
      </c>
      <c r="D26" s="3" t="s">
        <v>48</v>
      </c>
      <c r="E26">
        <v>42.98</v>
      </c>
    </row>
    <row r="27" spans="3:5" x14ac:dyDescent="0.3">
      <c r="C27" t="s">
        <v>56</v>
      </c>
      <c r="D27" s="3" t="s">
        <v>33</v>
      </c>
      <c r="E27">
        <v>462.65</v>
      </c>
    </row>
    <row r="28" spans="3:5" x14ac:dyDescent="0.3">
      <c r="C28" t="s">
        <v>57</v>
      </c>
      <c r="D28" s="3" t="s">
        <v>12</v>
      </c>
      <c r="E28">
        <v>8.2899999999999991</v>
      </c>
    </row>
    <row r="29" spans="3:5" x14ac:dyDescent="0.3">
      <c r="C29" t="s">
        <v>59</v>
      </c>
      <c r="E29">
        <v>245.25</v>
      </c>
    </row>
    <row r="33" spans="3:7" x14ac:dyDescent="0.3">
      <c r="C33" t="s">
        <v>61</v>
      </c>
      <c r="D33" s="3" t="s">
        <v>12</v>
      </c>
      <c r="E33">
        <f>E8*3/4</f>
        <v>12.075000000000001</v>
      </c>
      <c r="F33">
        <v>213.3</v>
      </c>
      <c r="G33" t="s">
        <v>49</v>
      </c>
    </row>
    <row r="34" spans="3:7" x14ac:dyDescent="0.3">
      <c r="C34" t="s">
        <v>62</v>
      </c>
      <c r="D34" t="s">
        <v>12</v>
      </c>
      <c r="E34" s="30">
        <f>E17*45/20</f>
        <v>4.5</v>
      </c>
    </row>
    <row r="35" spans="3:7" x14ac:dyDescent="0.3">
      <c r="C35" t="s">
        <v>79</v>
      </c>
      <c r="D35" t="s">
        <v>12</v>
      </c>
      <c r="E35">
        <f>E34*30/45</f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view="pageBreakPreview" zoomScale="115" zoomScaleNormal="100" zoomScaleSheetLayoutView="115" workbookViewId="0">
      <selection activeCell="E15" sqref="E15"/>
    </sheetView>
  </sheetViews>
  <sheetFormatPr defaultRowHeight="14.4" x14ac:dyDescent="0.3"/>
  <cols>
    <col min="1" max="1" width="6.88671875" style="19" customWidth="1"/>
    <col min="2" max="2" width="13.33203125" style="19" customWidth="1"/>
    <col min="3" max="3" width="54.88671875" style="20" customWidth="1"/>
    <col min="4" max="4" width="9.109375" style="19"/>
    <col min="5" max="5" width="9.109375" style="22"/>
    <col min="6" max="6" width="11.6640625" style="23" customWidth="1"/>
    <col min="7" max="7" width="14.33203125" style="23" customWidth="1"/>
    <col min="9" max="9" width="13.44140625" bestFit="1" customWidth="1"/>
    <col min="10" max="10" width="14.6640625" customWidth="1"/>
  </cols>
  <sheetData>
    <row r="1" spans="1:10" ht="23.4" x14ac:dyDescent="0.3">
      <c r="A1" s="54" t="s">
        <v>94</v>
      </c>
      <c r="B1" s="55"/>
      <c r="C1" s="55"/>
      <c r="D1" s="55"/>
      <c r="E1" s="55"/>
      <c r="F1" s="55"/>
      <c r="G1" s="56"/>
    </row>
    <row r="2" spans="1:10" ht="45.75" customHeight="1" thickBot="1" x14ac:dyDescent="0.35">
      <c r="A2" s="57" t="s">
        <v>83</v>
      </c>
      <c r="B2" s="58"/>
      <c r="C2" s="58"/>
      <c r="D2" s="58"/>
      <c r="E2" s="58"/>
      <c r="F2" s="59"/>
      <c r="G2" s="60"/>
    </row>
    <row r="3" spans="1:10" ht="28.8" x14ac:dyDescent="0.3">
      <c r="A3" s="6" t="s">
        <v>22</v>
      </c>
      <c r="B3" s="7" t="s">
        <v>23</v>
      </c>
      <c r="C3" s="7" t="s">
        <v>24</v>
      </c>
      <c r="D3" s="7" t="s">
        <v>25</v>
      </c>
      <c r="E3" s="8" t="s">
        <v>26</v>
      </c>
      <c r="F3" s="9" t="s">
        <v>27</v>
      </c>
      <c r="G3" s="10" t="s">
        <v>28</v>
      </c>
    </row>
    <row r="4" spans="1:10" x14ac:dyDescent="0.3">
      <c r="A4" s="11">
        <v>1</v>
      </c>
      <c r="B4" s="65" t="s">
        <v>81</v>
      </c>
      <c r="C4" s="65"/>
      <c r="D4" s="65"/>
      <c r="E4" s="65"/>
      <c r="F4" s="65"/>
      <c r="G4" s="66"/>
    </row>
    <row r="5" spans="1:10" ht="28.5" customHeight="1" x14ac:dyDescent="0.3">
      <c r="A5" s="12" t="s">
        <v>29</v>
      </c>
      <c r="B5" s="34" t="s">
        <v>74</v>
      </c>
      <c r="C5" s="35" t="s">
        <v>75</v>
      </c>
      <c r="D5" s="34" t="s">
        <v>76</v>
      </c>
      <c r="E5" s="36">
        <v>1</v>
      </c>
      <c r="F5" s="37">
        <v>0</v>
      </c>
      <c r="G5" s="17">
        <f>F5*E5</f>
        <v>0</v>
      </c>
    </row>
    <row r="6" spans="1:10" ht="43.2" x14ac:dyDescent="0.3">
      <c r="A6" s="12" t="s">
        <v>30</v>
      </c>
      <c r="B6" s="13" t="s">
        <v>41</v>
      </c>
      <c r="C6" s="14" t="s">
        <v>78</v>
      </c>
      <c r="D6" s="13" t="s">
        <v>12</v>
      </c>
      <c r="E6" s="15">
        <f>995*2*1+30.3+19.6</f>
        <v>2039.8999999999999</v>
      </c>
      <c r="F6" s="16">
        <v>0</v>
      </c>
      <c r="G6" s="17">
        <f>F6*E6</f>
        <v>0</v>
      </c>
    </row>
    <row r="7" spans="1:10" ht="43.2" x14ac:dyDescent="0.3">
      <c r="A7" s="12" t="s">
        <v>31</v>
      </c>
      <c r="B7" s="13" t="s">
        <v>41</v>
      </c>
      <c r="C7" s="14" t="s">
        <v>77</v>
      </c>
      <c r="D7" s="13" t="s">
        <v>12</v>
      </c>
      <c r="E7" s="15">
        <f>27.6+29.8+30.5+30.3+30.6+28.9</f>
        <v>177.70000000000002</v>
      </c>
      <c r="F7" s="16">
        <v>0</v>
      </c>
      <c r="G7" s="17">
        <f>F7*E7</f>
        <v>0</v>
      </c>
    </row>
    <row r="8" spans="1:10" ht="28.8" x14ac:dyDescent="0.3">
      <c r="A8" s="12" t="s">
        <v>32</v>
      </c>
      <c r="B8" s="13" t="s">
        <v>34</v>
      </c>
      <c r="C8" s="14" t="s">
        <v>84</v>
      </c>
      <c r="D8" s="13" t="s">
        <v>12</v>
      </c>
      <c r="E8" s="15">
        <f>E6+E7</f>
        <v>2217.6</v>
      </c>
      <c r="F8" s="16">
        <v>0</v>
      </c>
      <c r="G8" s="17">
        <f t="shared" ref="G8:G12" si="0">F8*E8</f>
        <v>0</v>
      </c>
    </row>
    <row r="9" spans="1:10" ht="43.2" x14ac:dyDescent="0.3">
      <c r="A9" s="12" t="s">
        <v>45</v>
      </c>
      <c r="B9" s="13" t="s">
        <v>35</v>
      </c>
      <c r="C9" s="14" t="s">
        <v>86</v>
      </c>
      <c r="D9" s="13" t="s">
        <v>12</v>
      </c>
      <c r="E9" s="15">
        <v>177.7</v>
      </c>
      <c r="F9" s="16">
        <v>0</v>
      </c>
      <c r="G9" s="17">
        <f t="shared" si="0"/>
        <v>0</v>
      </c>
    </row>
    <row r="10" spans="1:10" ht="43.2" x14ac:dyDescent="0.3">
      <c r="A10" s="12" t="s">
        <v>46</v>
      </c>
      <c r="B10" s="13" t="s">
        <v>35</v>
      </c>
      <c r="C10" s="14" t="s">
        <v>87</v>
      </c>
      <c r="D10" s="13" t="s">
        <v>12</v>
      </c>
      <c r="E10" s="15">
        <f>E6</f>
        <v>2039.8999999999999</v>
      </c>
      <c r="F10" s="16">
        <v>0</v>
      </c>
      <c r="G10" s="17">
        <f t="shared" si="0"/>
        <v>0</v>
      </c>
    </row>
    <row r="11" spans="1:10" ht="43.2" x14ac:dyDescent="0.3">
      <c r="A11" s="12" t="s">
        <v>50</v>
      </c>
      <c r="B11" s="13" t="s">
        <v>35</v>
      </c>
      <c r="C11" s="14" t="s">
        <v>95</v>
      </c>
      <c r="D11" s="13" t="s">
        <v>12</v>
      </c>
      <c r="E11" s="15">
        <v>2106.9</v>
      </c>
      <c r="F11" s="16">
        <v>0</v>
      </c>
      <c r="G11" s="17">
        <f t="shared" si="0"/>
        <v>0</v>
      </c>
    </row>
    <row r="12" spans="1:10" ht="28.8" x14ac:dyDescent="0.3">
      <c r="A12" s="12" t="s">
        <v>88</v>
      </c>
      <c r="B12" s="13" t="s">
        <v>40</v>
      </c>
      <c r="C12" s="14" t="s">
        <v>58</v>
      </c>
      <c r="D12" s="13" t="s">
        <v>12</v>
      </c>
      <c r="E12" s="15">
        <f>995*2*0.75-6*9-10-12</f>
        <v>1416.5</v>
      </c>
      <c r="F12" s="16">
        <v>0</v>
      </c>
      <c r="G12" s="17">
        <f t="shared" si="0"/>
        <v>0</v>
      </c>
    </row>
    <row r="13" spans="1:10" ht="15" customHeight="1" x14ac:dyDescent="0.3">
      <c r="A13" s="61" t="s">
        <v>82</v>
      </c>
      <c r="B13" s="62"/>
      <c r="C13" s="62"/>
      <c r="D13" s="62"/>
      <c r="E13" s="63"/>
      <c r="F13" s="64"/>
      <c r="G13" s="32">
        <f>SUM(G5:G12)</f>
        <v>0</v>
      </c>
      <c r="I13" s="42"/>
      <c r="J13" s="31"/>
    </row>
    <row r="14" spans="1:10" x14ac:dyDescent="0.3">
      <c r="A14" s="11">
        <v>2</v>
      </c>
      <c r="B14" s="65" t="s">
        <v>63</v>
      </c>
      <c r="C14" s="65"/>
      <c r="D14" s="65"/>
      <c r="E14" s="65"/>
      <c r="F14" s="65"/>
      <c r="G14" s="66"/>
    </row>
    <row r="15" spans="1:10" ht="43.2" x14ac:dyDescent="0.3">
      <c r="A15" s="43" t="s">
        <v>69</v>
      </c>
      <c r="B15" s="13" t="s">
        <v>35</v>
      </c>
      <c r="C15" s="14" t="s">
        <v>97</v>
      </c>
      <c r="D15" s="44" t="s">
        <v>48</v>
      </c>
      <c r="E15" s="36">
        <v>100</v>
      </c>
      <c r="F15" s="27">
        <v>0</v>
      </c>
      <c r="G15" s="17">
        <f t="shared" ref="G15" si="1">F15*E15</f>
        <v>0</v>
      </c>
    </row>
    <row r="16" spans="1:10" ht="43.2" x14ac:dyDescent="0.3">
      <c r="A16" s="12" t="s">
        <v>70</v>
      </c>
      <c r="B16" s="13" t="s">
        <v>60</v>
      </c>
      <c r="C16" s="29" t="s">
        <v>73</v>
      </c>
      <c r="D16" s="25" t="s">
        <v>12</v>
      </c>
      <c r="E16" s="15">
        <f>2*4+10</f>
        <v>18</v>
      </c>
      <c r="F16" s="27">
        <v>0</v>
      </c>
      <c r="G16" s="17">
        <f t="shared" ref="G16:G23" si="2">F16*E16</f>
        <v>0</v>
      </c>
    </row>
    <row r="17" spans="1:10" ht="28.8" x14ac:dyDescent="0.3">
      <c r="A17" s="12" t="s">
        <v>71</v>
      </c>
      <c r="B17" s="13" t="s">
        <v>54</v>
      </c>
      <c r="C17" s="29" t="s">
        <v>64</v>
      </c>
      <c r="D17" s="25" t="s">
        <v>12</v>
      </c>
      <c r="E17" s="15">
        <f>995*2</f>
        <v>1990</v>
      </c>
      <c r="F17" s="27">
        <v>0</v>
      </c>
      <c r="G17" s="28">
        <f t="shared" si="2"/>
        <v>0</v>
      </c>
    </row>
    <row r="18" spans="1:10" ht="28.8" x14ac:dyDescent="0.3">
      <c r="A18" s="12" t="s">
        <v>72</v>
      </c>
      <c r="B18" s="13" t="s">
        <v>38</v>
      </c>
      <c r="C18" s="14" t="s">
        <v>39</v>
      </c>
      <c r="D18" s="13" t="s">
        <v>12</v>
      </c>
      <c r="E18" s="15">
        <f>125+995*4</f>
        <v>4105</v>
      </c>
      <c r="F18" s="16">
        <v>0</v>
      </c>
      <c r="G18" s="17">
        <f t="shared" si="2"/>
        <v>0</v>
      </c>
    </row>
    <row r="19" spans="1:10" ht="28.8" x14ac:dyDescent="0.3">
      <c r="A19" s="12" t="s">
        <v>89</v>
      </c>
      <c r="B19" s="13" t="s">
        <v>36</v>
      </c>
      <c r="C19" s="14" t="s">
        <v>37</v>
      </c>
      <c r="D19" s="13" t="s">
        <v>12</v>
      </c>
      <c r="E19" s="15">
        <f>5.6*995+125+177.7+30.3+19.6</f>
        <v>5924.6</v>
      </c>
      <c r="F19" s="16">
        <v>0</v>
      </c>
      <c r="G19" s="17">
        <f t="shared" si="2"/>
        <v>0</v>
      </c>
    </row>
    <row r="20" spans="1:10" ht="28.8" x14ac:dyDescent="0.3">
      <c r="A20" s="12" t="s">
        <v>90</v>
      </c>
      <c r="B20" s="13" t="s">
        <v>52</v>
      </c>
      <c r="C20" s="14" t="s">
        <v>6</v>
      </c>
      <c r="D20" s="13" t="s">
        <v>12</v>
      </c>
      <c r="E20" s="15">
        <f>995*2</f>
        <v>1990</v>
      </c>
      <c r="F20" s="16">
        <v>0</v>
      </c>
      <c r="G20" s="17">
        <f t="shared" si="2"/>
        <v>0</v>
      </c>
    </row>
    <row r="21" spans="1:10" ht="28.8" x14ac:dyDescent="0.3">
      <c r="A21" s="12" t="s">
        <v>91</v>
      </c>
      <c r="B21" s="13" t="s">
        <v>65</v>
      </c>
      <c r="C21" s="14" t="s">
        <v>85</v>
      </c>
      <c r="D21" s="26" t="s">
        <v>12</v>
      </c>
      <c r="E21" s="15">
        <f>E19</f>
        <v>5924.6</v>
      </c>
      <c r="F21" s="16">
        <v>0</v>
      </c>
      <c r="G21" s="17">
        <f t="shared" si="2"/>
        <v>0</v>
      </c>
    </row>
    <row r="22" spans="1:10" ht="28.8" x14ac:dyDescent="0.3">
      <c r="A22" s="12" t="s">
        <v>92</v>
      </c>
      <c r="B22" s="13" t="s">
        <v>36</v>
      </c>
      <c r="C22" s="14" t="s">
        <v>37</v>
      </c>
      <c r="D22" s="13" t="s">
        <v>12</v>
      </c>
      <c r="E22" s="15">
        <f>5.5*995+125+177.7+30.3+19.6</f>
        <v>5825.1</v>
      </c>
      <c r="F22" s="16">
        <v>0</v>
      </c>
      <c r="G22" s="17">
        <f t="shared" si="2"/>
        <v>0</v>
      </c>
    </row>
    <row r="23" spans="1:10" ht="28.8" x14ac:dyDescent="0.3">
      <c r="A23" s="12" t="s">
        <v>93</v>
      </c>
      <c r="B23" s="13" t="s">
        <v>66</v>
      </c>
      <c r="C23" s="14" t="s">
        <v>67</v>
      </c>
      <c r="D23" s="13" t="s">
        <v>12</v>
      </c>
      <c r="E23" s="15">
        <f>E22</f>
        <v>5825.1</v>
      </c>
      <c r="F23" s="16">
        <v>0</v>
      </c>
      <c r="G23" s="17">
        <f t="shared" si="2"/>
        <v>0</v>
      </c>
    </row>
    <row r="24" spans="1:10" ht="27.75" customHeight="1" x14ac:dyDescent="0.3">
      <c r="A24" s="12" t="s">
        <v>96</v>
      </c>
      <c r="B24" s="38" t="s">
        <v>74</v>
      </c>
      <c r="C24" s="39" t="s">
        <v>80</v>
      </c>
      <c r="D24" s="34" t="s">
        <v>76</v>
      </c>
      <c r="E24" s="36">
        <v>1</v>
      </c>
      <c r="F24" s="37">
        <v>0</v>
      </c>
      <c r="G24" s="17">
        <f>F24*E24</f>
        <v>0</v>
      </c>
    </row>
    <row r="25" spans="1:10" ht="15.75" customHeight="1" thickBot="1" x14ac:dyDescent="0.35">
      <c r="A25" s="45" t="s">
        <v>68</v>
      </c>
      <c r="B25" s="46"/>
      <c r="C25" s="46"/>
      <c r="D25" s="46"/>
      <c r="E25" s="47"/>
      <c r="F25" s="41"/>
      <c r="G25" s="33">
        <f>SUM(G16:G24)</f>
        <v>0</v>
      </c>
      <c r="I25" s="42"/>
      <c r="J25" s="31"/>
    </row>
    <row r="26" spans="1:10" ht="15" customHeight="1" x14ac:dyDescent="0.3">
      <c r="E26" s="52" t="s">
        <v>42</v>
      </c>
      <c r="F26" s="53"/>
      <c r="G26" s="10">
        <f>G25+G13</f>
        <v>0</v>
      </c>
    </row>
    <row r="27" spans="1:10" x14ac:dyDescent="0.3">
      <c r="E27" s="50" t="s">
        <v>43</v>
      </c>
      <c r="F27" s="51"/>
      <c r="G27" s="18">
        <f>G26*0.23</f>
        <v>0</v>
      </c>
    </row>
    <row r="28" spans="1:10" ht="15.75" customHeight="1" thickBot="1" x14ac:dyDescent="0.35">
      <c r="E28" s="48" t="s">
        <v>44</v>
      </c>
      <c r="F28" s="49"/>
      <c r="G28" s="21">
        <f>G26*1.23</f>
        <v>0</v>
      </c>
    </row>
    <row r="41" spans="1:7" x14ac:dyDescent="0.3">
      <c r="A41"/>
      <c r="B41"/>
      <c r="C41" s="24"/>
      <c r="D41"/>
      <c r="E41" s="30"/>
      <c r="F41"/>
      <c r="G41"/>
    </row>
  </sheetData>
  <mergeCells count="9">
    <mergeCell ref="A25:E25"/>
    <mergeCell ref="E28:F28"/>
    <mergeCell ref="E27:F27"/>
    <mergeCell ref="E26:F26"/>
    <mergeCell ref="A1:G1"/>
    <mergeCell ref="A2:G2"/>
    <mergeCell ref="A13:F13"/>
    <mergeCell ref="B4:G4"/>
    <mergeCell ref="B14:G14"/>
  </mergeCells>
  <pageMargins left="0.7" right="0.7" top="0.75" bottom="0.75" header="0.3" footer="0.3"/>
  <pageSetup paperSize="9" scale="73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Ceny</vt:lpstr>
      <vt:lpstr>Wilkowice</vt:lpstr>
      <vt:lpstr>Wilkowice!Obszar_wydruku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</dc:creator>
  <cp:lastModifiedBy>Jeżewski2</cp:lastModifiedBy>
  <cp:lastPrinted>2016-05-02T10:25:01Z</cp:lastPrinted>
  <dcterms:created xsi:type="dcterms:W3CDTF">2015-05-05T05:44:16Z</dcterms:created>
  <dcterms:modified xsi:type="dcterms:W3CDTF">2016-05-02T11:26:50Z</dcterms:modified>
</cp:coreProperties>
</file>